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Brix to SG" sheetId="1" r:id="rId1"/>
  </sheets>
  <definedNames>
    <definedName name="_xlnm.Print_Area" localSheetId="0">'Brix to SG'!$A$1:$O$34</definedName>
  </definedNames>
  <calcPr fullCalcOnLoad="1"/>
</workbook>
</file>

<file path=xl/sharedStrings.xml><?xml version="1.0" encoding="utf-8"?>
<sst xmlns="http://schemas.openxmlformats.org/spreadsheetml/2006/main" count="34" uniqueCount="26">
  <si>
    <t>Date</t>
  </si>
  <si>
    <t>Time</t>
  </si>
  <si>
    <t>All temperatures are in expressed in degrees F.</t>
  </si>
  <si>
    <t xml:space="preserve">          SG_corrected = SG + (correction * 0.001)</t>
  </si>
  <si>
    <t>Specific Gravity temperature corrections</t>
  </si>
  <si>
    <t>Relative to 15C (59F) single range</t>
  </si>
  <si>
    <t>*Formula was derived from the 69th edition (1988-1989) of the CRC Handbook of 
Chemistry and Physics, "Concentrative Properties of Aqueous Solutions:
Conversion Tables", Table 88 Sucrose</t>
  </si>
  <si>
    <t>Brix (Plato) = -676.67 + 1286.4*SG - 800.47*(SG^2) + 190.74*(SG^3)</t>
  </si>
  <si>
    <t>Yeast pitched @</t>
  </si>
  <si>
    <t xml:space="preserve">          correction = 1.313454 - 0.132674*F + 0.002057793*(F^2) - 0.000002627634*(F^3)</t>
  </si>
  <si>
    <r>
      <t xml:space="preserve">©2002-2003 The </t>
    </r>
    <r>
      <rPr>
        <b/>
        <sz val="10"/>
        <rFont val="Arial"/>
        <family val="2"/>
      </rPr>
      <t xml:space="preserve">ValleyVintner. </t>
    </r>
    <r>
      <rPr>
        <sz val="10"/>
        <rFont val="Arial"/>
        <family val="2"/>
      </rPr>
      <t>All Rights Reserved</t>
    </r>
  </si>
  <si>
    <r>
      <t xml:space="preserve">Enter </t>
    </r>
    <r>
      <rPr>
        <b/>
        <sz val="10"/>
        <rFont val="Arial"/>
        <family val="2"/>
      </rPr>
      <t>Observed Refractometer Readings (AB)</t>
    </r>
  </si>
  <si>
    <r>
      <t>Enter</t>
    </r>
    <r>
      <rPr>
        <b/>
        <sz val="10"/>
        <color indexed="10"/>
        <rFont val="Arial"/>
        <family val="2"/>
      </rPr>
      <t xml:space="preserve"> Temp. in </t>
    </r>
    <r>
      <rPr>
        <b/>
        <vertAlign val="superscript"/>
        <sz val="10"/>
        <color indexed="10"/>
        <rFont val="Arial"/>
        <family val="2"/>
      </rPr>
      <t>0</t>
    </r>
    <r>
      <rPr>
        <b/>
        <sz val="10"/>
        <color indexed="10"/>
        <rFont val="Arial"/>
        <family val="2"/>
      </rPr>
      <t>F</t>
    </r>
  </si>
  <si>
    <r>
      <t>Enter</t>
    </r>
    <r>
      <rPr>
        <b/>
        <sz val="10"/>
        <color indexed="10"/>
        <rFont val="Arial"/>
        <family val="2"/>
      </rPr>
      <t xml:space="preserve"> Starting Brix (OB)</t>
    </r>
  </si>
  <si>
    <t>Temp Adjusted SG</t>
  </si>
  <si>
    <t>Temp Brix (Plato)</t>
  </si>
  <si>
    <t>Notes:</t>
  </si>
  <si>
    <r>
      <t>* No Entry Assumes 60</t>
    </r>
    <r>
      <rPr>
        <b/>
        <vertAlign val="superscript"/>
        <sz val="10"/>
        <color indexed="10"/>
        <rFont val="Arial"/>
        <family val="2"/>
      </rPr>
      <t>0</t>
    </r>
    <r>
      <rPr>
        <b/>
        <sz val="10"/>
        <color indexed="10"/>
        <rFont val="Arial"/>
        <family val="2"/>
      </rPr>
      <t>F</t>
    </r>
  </si>
  <si>
    <t>SG = 1.001843 - 0.002318474(OB) - 0.000007775(OB^2) - 0.000000034(OB^3) + 0.00574(AB) + 0.00003344(AB^2) + 0.000000086(AB^3)</t>
  </si>
  <si>
    <t>SG = Specific Gravity, OB = Original Brix, AB = Actual Brix (Brix Readings During Fermentation)</t>
  </si>
  <si>
    <t>Batch ID:</t>
  </si>
  <si>
    <t>Quantity:</t>
  </si>
  <si>
    <t>Yeast:</t>
  </si>
  <si>
    <t>Varietal:</t>
  </si>
  <si>
    <t>*Adjusted Brix (Ethanol Effect &amp; Temp)</t>
  </si>
  <si>
    <t>*Adjusted SG (Ethanol Effect &amp; Temp)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</si>
</sst>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mmm\-yyyy"/>
    <numFmt numFmtId="172" formatCode="0.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b/>
      <sz val="13.5"/>
      <name val="Helvetica"/>
      <family val="0"/>
    </font>
    <font>
      <b/>
      <sz val="10"/>
      <name val="Helvetica"/>
      <family val="0"/>
    </font>
    <font>
      <b/>
      <vertAlign val="superscript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168" fontId="4" fillId="0" borderId="0" xfId="0" applyNumberFormat="1" applyFont="1" applyAlignment="1">
      <alignment horizontal="center" wrapText="1"/>
    </xf>
    <xf numFmtId="168" fontId="4" fillId="0" borderId="0" xfId="0" applyNumberFormat="1" applyFont="1" applyBorder="1" applyAlignment="1">
      <alignment horizontal="center" wrapText="1"/>
    </xf>
    <xf numFmtId="168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/>
      <protection locked="0"/>
    </xf>
    <xf numFmtId="169" fontId="4" fillId="2" borderId="1" xfId="0" applyNumberFormat="1" applyFont="1" applyFill="1" applyBorder="1" applyAlignment="1" applyProtection="1">
      <alignment horizontal="center"/>
      <protection locked="0"/>
    </xf>
    <xf numFmtId="16" fontId="5" fillId="0" borderId="2" xfId="0" applyNumberFormat="1" applyFont="1" applyBorder="1" applyAlignment="1" applyProtection="1">
      <alignment horizontal="left"/>
      <protection locked="0"/>
    </xf>
    <xf numFmtId="18" fontId="5" fillId="0" borderId="3" xfId="0" applyNumberFormat="1" applyFont="1" applyBorder="1" applyAlignment="1" applyProtection="1">
      <alignment horizontal="left"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8" fontId="1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68" fontId="1" fillId="3" borderId="1" xfId="0" applyNumberFormat="1" applyFont="1" applyFill="1" applyBorder="1" applyAlignment="1">
      <alignment horizontal="center" wrapText="1"/>
    </xf>
    <xf numFmtId="169" fontId="1" fillId="3" borderId="1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168" fontId="10" fillId="0" borderId="0" xfId="0" applyNumberFormat="1" applyFont="1" applyAlignment="1">
      <alignment horizontal="center" wrapText="1"/>
    </xf>
    <xf numFmtId="0" fontId="0" fillId="0" borderId="3" xfId="0" applyBorder="1" applyAlignment="1" applyProtection="1">
      <alignment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169" fontId="12" fillId="2" borderId="5" xfId="0" applyNumberFormat="1" applyFont="1" applyFill="1" applyBorder="1" applyAlignment="1" applyProtection="1">
      <alignment horizontal="center" wrapText="1"/>
      <protection locked="0"/>
    </xf>
    <xf numFmtId="16" fontId="13" fillId="0" borderId="2" xfId="0" applyNumberFormat="1" applyFont="1" applyBorder="1" applyAlignment="1" applyProtection="1">
      <alignment horizontal="left"/>
      <protection locked="0"/>
    </xf>
    <xf numFmtId="18" fontId="13" fillId="0" borderId="3" xfId="0" applyNumberFormat="1" applyFont="1" applyBorder="1" applyAlignment="1" applyProtection="1">
      <alignment horizontal="left"/>
      <protection locked="0"/>
    </xf>
    <xf numFmtId="168" fontId="10" fillId="0" borderId="6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left"/>
    </xf>
    <xf numFmtId="18" fontId="1" fillId="0" borderId="8" xfId="0" applyNumberFormat="1" applyFont="1" applyBorder="1" applyAlignment="1">
      <alignment horizontal="left"/>
    </xf>
    <xf numFmtId="168" fontId="4" fillId="0" borderId="0" xfId="0" applyNumberFormat="1" applyFont="1" applyAlignment="1">
      <alignment horizontal="left"/>
    </xf>
    <xf numFmtId="18" fontId="1" fillId="0" borderId="0" xfId="0" applyNumberFormat="1" applyFont="1" applyBorder="1" applyAlignment="1">
      <alignment horizontal="left"/>
    </xf>
    <xf numFmtId="168" fontId="10" fillId="0" borderId="9" xfId="0" applyNumberFormat="1" applyFont="1" applyBorder="1" applyAlignment="1">
      <alignment horizontal="right" wrapText="1"/>
    </xf>
    <xf numFmtId="0" fontId="0" fillId="0" borderId="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left"/>
      <protection/>
    </xf>
    <xf numFmtId="18" fontId="1" fillId="0" borderId="10" xfId="0" applyNumberFormat="1" applyFont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168" fontId="4" fillId="0" borderId="0" xfId="0" applyNumberFormat="1" applyFont="1" applyAlignment="1" applyProtection="1">
      <alignment horizontal="center" wrapText="1"/>
      <protection/>
    </xf>
    <xf numFmtId="168" fontId="10" fillId="0" borderId="0" xfId="0" applyNumberFormat="1" applyFont="1" applyAlignment="1" applyProtection="1">
      <alignment horizontal="center" wrapText="1"/>
      <protection/>
    </xf>
    <xf numFmtId="168" fontId="10" fillId="0" borderId="10" xfId="0" applyNumberFormat="1" applyFont="1" applyBorder="1" applyAlignment="1" applyProtection="1">
      <alignment horizontal="right" wrapText="1"/>
      <protection/>
    </xf>
    <xf numFmtId="168" fontId="4" fillId="0" borderId="10" xfId="0" applyNumberFormat="1" applyFont="1" applyBorder="1" applyAlignment="1" applyProtection="1">
      <alignment horizontal="right" wrapText="1"/>
      <protection/>
    </xf>
    <xf numFmtId="168" fontId="4" fillId="0" borderId="11" xfId="0" applyNumberFormat="1" applyFont="1" applyBorder="1" applyAlignment="1" applyProtection="1">
      <alignment horizontal="right" wrapText="1"/>
      <protection/>
    </xf>
    <xf numFmtId="0" fontId="4" fillId="0" borderId="6" xfId="0" applyFont="1" applyBorder="1" applyAlignment="1" applyProtection="1">
      <alignment horizontal="center" wrapText="1"/>
      <protection/>
    </xf>
    <xf numFmtId="169" fontId="12" fillId="2" borderId="5" xfId="0" applyNumberFormat="1" applyFont="1" applyFill="1" applyBorder="1" applyAlignment="1" applyProtection="1">
      <alignment horizontal="center" wrapText="1"/>
      <protection/>
    </xf>
    <xf numFmtId="168" fontId="4" fillId="0" borderId="0" xfId="0" applyNumberFormat="1" applyFont="1" applyBorder="1" applyAlignment="1" applyProtection="1">
      <alignment horizontal="center" wrapText="1"/>
      <protection/>
    </xf>
    <xf numFmtId="18" fontId="1" fillId="0" borderId="3" xfId="0" applyNumberFormat="1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center" wrapText="1"/>
      <protection/>
    </xf>
    <xf numFmtId="0" fontId="10" fillId="0" borderId="4" xfId="0" applyFont="1" applyBorder="1" applyAlignment="1" applyProtection="1">
      <alignment horizontal="center" wrapText="1"/>
      <protection/>
    </xf>
    <xf numFmtId="0" fontId="4" fillId="3" borderId="4" xfId="0" applyFont="1" applyFill="1" applyBorder="1" applyAlignment="1" applyProtection="1">
      <alignment horizontal="center" wrapText="1"/>
      <protection/>
    </xf>
    <xf numFmtId="168" fontId="1" fillId="3" borderId="1" xfId="0" applyNumberFormat="1" applyFont="1" applyFill="1" applyBorder="1" applyAlignment="1" applyProtection="1">
      <alignment horizontal="center" wrapText="1"/>
      <protection/>
    </xf>
    <xf numFmtId="16" fontId="13" fillId="0" borderId="2" xfId="0" applyNumberFormat="1" applyFont="1" applyBorder="1" applyAlignment="1" applyProtection="1">
      <alignment horizontal="left"/>
      <protection/>
    </xf>
    <xf numFmtId="18" fontId="13" fillId="0" borderId="3" xfId="0" applyNumberFormat="1" applyFont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169" fontId="4" fillId="2" borderId="1" xfId="0" applyNumberFormat="1" applyFont="1" applyFill="1" applyBorder="1" applyAlignment="1" applyProtection="1">
      <alignment horizontal="center"/>
      <protection/>
    </xf>
    <xf numFmtId="168" fontId="4" fillId="3" borderId="1" xfId="0" applyNumberFormat="1" applyFont="1" applyFill="1" applyBorder="1" applyAlignment="1" applyProtection="1">
      <alignment horizontal="center"/>
      <protection/>
    </xf>
    <xf numFmtId="169" fontId="1" fillId="3" borderId="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14" fillId="0" borderId="3" xfId="0" applyFont="1" applyBorder="1" applyAlignment="1" applyProtection="1">
      <alignment horizontal="left" vertical="top"/>
      <protection locked="0"/>
    </xf>
    <xf numFmtId="168" fontId="1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1</xdr:row>
      <xdr:rowOff>0</xdr:rowOff>
    </xdr:from>
    <xdr:to>
      <xdr:col>21</xdr:col>
      <xdr:colOff>552450</xdr:colOff>
      <xdr:row>2</xdr:row>
      <xdr:rowOff>9525</xdr:rowOff>
    </xdr:to>
    <xdr:sp>
      <xdr:nvSpPr>
        <xdr:cNvPr id="1" name="AutoShape 16"/>
        <xdr:cNvSpPr>
          <a:spLocks/>
        </xdr:cNvSpPr>
      </xdr:nvSpPr>
      <xdr:spPr>
        <a:xfrm>
          <a:off x="13725525" y="495300"/>
          <a:ext cx="542925" cy="24765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38100</xdr:colOff>
      <xdr:row>1</xdr:row>
      <xdr:rowOff>0</xdr:rowOff>
    </xdr:from>
    <xdr:to>
      <xdr:col>5</xdr:col>
      <xdr:colOff>581025</xdr:colOff>
      <xdr:row>2</xdr:row>
      <xdr:rowOff>9525</xdr:rowOff>
    </xdr:to>
    <xdr:sp>
      <xdr:nvSpPr>
        <xdr:cNvPr id="2" name="AutoShape 17"/>
        <xdr:cNvSpPr>
          <a:spLocks/>
        </xdr:cNvSpPr>
      </xdr:nvSpPr>
      <xdr:spPr>
        <a:xfrm>
          <a:off x="3638550" y="495300"/>
          <a:ext cx="542925" cy="24765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6" bestFit="1" customWidth="1"/>
    <col min="2" max="2" width="7.7109375" style="7" bestFit="1" customWidth="1"/>
    <col min="3" max="3" width="14.28125" style="0" customWidth="1"/>
    <col min="4" max="4" width="6.7109375" style="1" bestFit="1" customWidth="1"/>
    <col min="5" max="6" width="9.57421875" style="5" customWidth="1"/>
    <col min="19" max="19" width="14.140625" style="0" customWidth="1"/>
  </cols>
  <sheetData>
    <row r="1" spans="1:22" ht="39" thickBot="1">
      <c r="A1" s="6" t="s">
        <v>8</v>
      </c>
      <c r="B1" s="37"/>
      <c r="C1" s="37"/>
      <c r="D1" s="3"/>
      <c r="E1" s="24" t="s">
        <v>13</v>
      </c>
      <c r="F1" s="3"/>
      <c r="G1" s="11" t="s">
        <v>23</v>
      </c>
      <c r="H1" s="18"/>
      <c r="I1" s="18"/>
      <c r="J1" s="18"/>
      <c r="K1" s="11" t="s">
        <v>21</v>
      </c>
      <c r="L1" s="18"/>
      <c r="M1" s="18"/>
      <c r="N1" s="18"/>
      <c r="O1" s="18"/>
      <c r="Q1" s="43" t="s">
        <v>8</v>
      </c>
      <c r="R1" s="44"/>
      <c r="S1" s="45"/>
      <c r="T1" s="46"/>
      <c r="U1" s="47" t="s">
        <v>13</v>
      </c>
      <c r="V1" s="46"/>
    </row>
    <row r="2" spans="1:22" s="2" customFormat="1" ht="18.75" thickBot="1">
      <c r="A2" s="33" t="s">
        <v>13</v>
      </c>
      <c r="B2" s="33"/>
      <c r="C2" s="33"/>
      <c r="D2" s="38"/>
      <c r="E2" s="30"/>
      <c r="F2" s="4"/>
      <c r="G2" s="65" t="s">
        <v>20</v>
      </c>
      <c r="H2" s="66"/>
      <c r="I2" s="66"/>
      <c r="J2" s="66"/>
      <c r="K2" s="65" t="s">
        <v>22</v>
      </c>
      <c r="L2" s="66"/>
      <c r="M2" s="66"/>
      <c r="N2" s="66"/>
      <c r="O2" s="66"/>
      <c r="Q2" s="48" t="s">
        <v>13</v>
      </c>
      <c r="R2" s="49"/>
      <c r="S2" s="50"/>
      <c r="T2" s="51"/>
      <c r="U2" s="52">
        <v>24</v>
      </c>
      <c r="V2" s="53"/>
    </row>
    <row r="3" spans="1:22" ht="63.75">
      <c r="A3" s="34" t="s">
        <v>0</v>
      </c>
      <c r="B3" s="35" t="s">
        <v>1</v>
      </c>
      <c r="C3" s="29" t="s">
        <v>11</v>
      </c>
      <c r="D3" s="23" t="s">
        <v>12</v>
      </c>
      <c r="E3" s="21" t="s">
        <v>25</v>
      </c>
      <c r="F3" s="21" t="s">
        <v>24</v>
      </c>
      <c r="G3" s="67" t="s">
        <v>16</v>
      </c>
      <c r="H3" s="68"/>
      <c r="I3" s="68"/>
      <c r="J3" s="68"/>
      <c r="K3" s="68"/>
      <c r="L3" s="68"/>
      <c r="M3" s="68"/>
      <c r="N3" s="68"/>
      <c r="O3" s="69"/>
      <c r="Q3" s="43" t="s">
        <v>0</v>
      </c>
      <c r="R3" s="54" t="s">
        <v>1</v>
      </c>
      <c r="S3" s="55" t="s">
        <v>11</v>
      </c>
      <c r="T3" s="56" t="s">
        <v>12</v>
      </c>
      <c r="U3" s="57" t="s">
        <v>14</v>
      </c>
      <c r="V3" s="58" t="s">
        <v>15</v>
      </c>
    </row>
    <row r="4" spans="1:22" ht="18">
      <c r="A4" s="31"/>
      <c r="B4" s="32"/>
      <c r="C4" s="12"/>
      <c r="D4" s="13"/>
      <c r="E4" s="70">
        <f>IF(C4&gt;0,(1.001843-0.002318474*(E$2)-0.000007775*(E$2^2)-0.000000034*(E$2^3)+0.00574*($C4)+0.00003344*($C4^2)+0.000000086*($C4^3))+(1.313454-0.132674*D4+0.002057793*(D4^2)-0.000002627634*(D4^3))*0.001,0)</f>
        <v>0</v>
      </c>
      <c r="F4" s="22">
        <f>IF(C4&gt;0,-676.67+1286.4*E4-800.47*(E4^2)+190.74*(E4^3),0)</f>
        <v>0</v>
      </c>
      <c r="G4" s="39"/>
      <c r="H4" s="40"/>
      <c r="I4" s="40"/>
      <c r="J4" s="40"/>
      <c r="K4" s="40"/>
      <c r="L4" s="40"/>
      <c r="M4" s="40"/>
      <c r="N4" s="40"/>
      <c r="O4" s="25"/>
      <c r="Q4" s="59">
        <v>37834</v>
      </c>
      <c r="R4" s="60">
        <v>0.9548611111111112</v>
      </c>
      <c r="S4" s="61">
        <v>18</v>
      </c>
      <c r="T4" s="62">
        <v>80</v>
      </c>
      <c r="U4" s="63">
        <f>IF(S4&gt;0,(1.001843-0.002318474*(U$2)-0.000007775*(U$2^2)-0.000000034*(U$2^3)+0.00574*($C4)+0.00003344*($C4^2)+0.000000086*($C4^3))+(1.313454-0.132674*T4+0.002057793*(T4^2)-0.000002627634*(T4^3))*0.001,0)</f>
        <v>0.9437752685920001</v>
      </c>
      <c r="V4" s="64">
        <f>IF(S4&gt;0,-676.67+1286.4*U4-800.47*(U4^2)+190.74*(U4^3),0)</f>
        <v>-15.243439243338656</v>
      </c>
    </row>
    <row r="5" spans="1:15" ht="18">
      <c r="A5" s="14"/>
      <c r="B5" s="15"/>
      <c r="C5" s="12"/>
      <c r="D5" s="13"/>
      <c r="E5" s="70">
        <f>IF(C5&gt;0,1.001843-0.002318474*(E$2)-0.000007775*(E$2^2)-0.000000034*(E$2^3)+0.00574*($C5)+0.00003344*($C5^2)+0.000000086*($C5^3),0)</f>
        <v>0</v>
      </c>
      <c r="F5" s="22">
        <f>IF(C5&gt;0,-676.67+1286.4*E5-800.47*(E5^2)+190.74*(E5^3),0)</f>
        <v>0</v>
      </c>
      <c r="G5" s="39"/>
      <c r="H5" s="40"/>
      <c r="I5" s="40"/>
      <c r="J5" s="40"/>
      <c r="K5" s="40"/>
      <c r="L5" s="40"/>
      <c r="M5" s="40"/>
      <c r="N5" s="40"/>
      <c r="O5" s="25"/>
    </row>
    <row r="6" spans="1:15" ht="18">
      <c r="A6" s="14"/>
      <c r="B6" s="15"/>
      <c r="C6" s="12"/>
      <c r="D6" s="13"/>
      <c r="E6" s="70">
        <f>IF(C6&gt;0,1.001843-0.002318474*(E$2)-0.000007775*(E$2^2)-0.000000034*(E$2^3)+0.00574*($C6)+0.00003344*($C6^2)+0.000000086*($C6^3),0)</f>
        <v>0</v>
      </c>
      <c r="F6" s="22">
        <f>IF(C6&gt;0,-676.67+1286.4*E6-800.47*(E6^2)+190.74*(E6^3),0)</f>
        <v>0</v>
      </c>
      <c r="G6" s="41"/>
      <c r="H6" s="42"/>
      <c r="I6" s="42"/>
      <c r="J6" s="42"/>
      <c r="K6" s="42"/>
      <c r="L6" s="42"/>
      <c r="M6" s="42"/>
      <c r="N6" s="42"/>
      <c r="O6" s="25"/>
    </row>
    <row r="7" spans="1:15" ht="18">
      <c r="A7" s="14"/>
      <c r="B7" s="15"/>
      <c r="C7" s="12"/>
      <c r="D7" s="13"/>
      <c r="E7" s="70">
        <f>IF(C7&gt;0,1.001843-0.002318474*(E$2)-0.000007775*(E$2^2)-0.000000034*(E$2^3)+0.00574*($C7)+0.00003344*($C7^2)+0.000000086*($C7^3),0)</f>
        <v>0</v>
      </c>
      <c r="F7" s="22">
        <f>IF(C7&gt;0,-676.67+1286.4*E7-800.47*(E7^2)+190.74*(E7^3),0)</f>
        <v>0</v>
      </c>
      <c r="G7" s="41"/>
      <c r="H7" s="42"/>
      <c r="I7" s="42"/>
      <c r="J7" s="42"/>
      <c r="K7" s="42"/>
      <c r="L7" s="42"/>
      <c r="M7" s="42"/>
      <c r="N7" s="42"/>
      <c r="O7" s="25"/>
    </row>
    <row r="8" spans="1:15" ht="18">
      <c r="A8" s="14"/>
      <c r="B8" s="15"/>
      <c r="C8" s="12"/>
      <c r="D8" s="13"/>
      <c r="E8" s="70">
        <f>IF(C8&gt;0,1.001843-0.002318474*(E$2)-0.000007775*(E$2^2)-0.000000034*(E$2^3)+0.00574*($C8)+0.00003344*($C8^2)+0.000000086*($C8^3),0)</f>
        <v>0</v>
      </c>
      <c r="F8" s="22">
        <f>IF(C8&gt;0,-676.67+1286.4*E8-800.47*(E8^2)+190.74*(E8^3),0)</f>
        <v>0</v>
      </c>
      <c r="G8" s="41"/>
      <c r="H8" s="42"/>
      <c r="I8" s="42"/>
      <c r="J8" s="42"/>
      <c r="K8" s="42"/>
      <c r="L8" s="42"/>
      <c r="M8" s="42"/>
      <c r="N8" s="42"/>
      <c r="O8" s="25"/>
    </row>
    <row r="9" spans="1:15" ht="18">
      <c r="A9" s="14"/>
      <c r="B9" s="15"/>
      <c r="C9" s="12"/>
      <c r="D9" s="13"/>
      <c r="E9" s="70">
        <f>IF(C9&gt;0,1.001843-0.002318474*(E$2)-0.000007775*(E$2^2)-0.000000034*(E$2^3)+0.00574*($C9)+0.00003344*($C9^2)+0.000000086*($C9^3),0)</f>
        <v>0</v>
      </c>
      <c r="F9" s="22">
        <f>IF(C9&gt;0,-676.67+1286.4*E9-800.47*(E9^2)+190.74*(E9^3),0)</f>
        <v>0</v>
      </c>
      <c r="G9" s="41"/>
      <c r="H9" s="42"/>
      <c r="I9" s="42"/>
      <c r="J9" s="42"/>
      <c r="K9" s="42"/>
      <c r="L9" s="42"/>
      <c r="M9" s="42"/>
      <c r="N9" s="42"/>
      <c r="O9" s="25"/>
    </row>
    <row r="10" spans="1:15" ht="18">
      <c r="A10" s="14"/>
      <c r="B10" s="15"/>
      <c r="C10" s="12"/>
      <c r="D10" s="13"/>
      <c r="E10" s="70">
        <f>IF(C10&gt;0,1.001843-0.002318474*(E$2)-0.000007775*(E$2^2)-0.000000034*(E$2^3)+0.00574*($C10)+0.00003344*($C10^2)+0.000000086*($C10^3),0)</f>
        <v>0</v>
      </c>
      <c r="F10" s="22">
        <f>IF(C10&gt;0,-676.67+1286.4*E10-800.47*(E10^2)+190.74*(E10^3),0)</f>
        <v>0</v>
      </c>
      <c r="G10" s="41"/>
      <c r="H10" s="42"/>
      <c r="I10" s="42"/>
      <c r="J10" s="42"/>
      <c r="K10" s="42"/>
      <c r="L10" s="42"/>
      <c r="M10" s="42"/>
      <c r="N10" s="42"/>
      <c r="O10" s="25"/>
    </row>
    <row r="11" spans="1:15" ht="18">
      <c r="A11" s="14"/>
      <c r="B11" s="15"/>
      <c r="C11" s="12"/>
      <c r="D11" s="13"/>
      <c r="E11" s="70">
        <f>IF(C11&gt;0,1.001843-0.002318474*(E$2)-0.000007775*(E$2^2)-0.000000034*(E$2^3)+0.00574*($C11)+0.00003344*($C11^2)+0.000000086*($C11^3),0)</f>
        <v>0</v>
      </c>
      <c r="F11" s="22">
        <f>IF(C11&gt;0,-676.67+1286.4*E11-800.47*(E11^2)+190.74*(E11^3),0)</f>
        <v>0</v>
      </c>
      <c r="G11" s="41"/>
      <c r="H11" s="42"/>
      <c r="I11" s="42"/>
      <c r="J11" s="42"/>
      <c r="K11" s="42"/>
      <c r="L11" s="42"/>
      <c r="M11" s="42"/>
      <c r="N11" s="42"/>
      <c r="O11" s="25"/>
    </row>
    <row r="12" spans="1:15" ht="18">
      <c r="A12" s="14"/>
      <c r="B12" s="15"/>
      <c r="C12" s="12"/>
      <c r="D12" s="13"/>
      <c r="E12" s="70">
        <f>IF(C12&gt;0,1.001843-0.002318474*(E$2)-0.000007775*(E$2^2)-0.000000034*(E$2^3)+0.00574*($C12)+0.00003344*($C12^2)+0.000000086*($C12^3),0)</f>
        <v>0</v>
      </c>
      <c r="F12" s="22">
        <f>IF(C12&gt;0,-676.67+1286.4*E12-800.47*(E12^2)+190.74*(E12^3),0)</f>
        <v>0</v>
      </c>
      <c r="G12" s="41"/>
      <c r="H12" s="42"/>
      <c r="I12" s="42"/>
      <c r="J12" s="42"/>
      <c r="K12" s="42"/>
      <c r="L12" s="42"/>
      <c r="M12" s="42"/>
      <c r="N12" s="42"/>
      <c r="O12" s="25"/>
    </row>
    <row r="13" spans="1:15" ht="18">
      <c r="A13" s="14"/>
      <c r="B13" s="15"/>
      <c r="C13" s="12"/>
      <c r="D13" s="13"/>
      <c r="E13" s="70">
        <f>IF(C13&gt;0,1.001843-0.002318474*(E$2)-0.000007775*(E$2^2)-0.000000034*(E$2^3)+0.00574*($C13)+0.00003344*($C13^2)+0.000000086*($C13^3),0)</f>
        <v>0</v>
      </c>
      <c r="F13" s="22">
        <f>IF(C13&gt;0,-676.67+1286.4*E13-800.47*(E13^2)+190.74*(E13^3),0)</f>
        <v>0</v>
      </c>
      <c r="G13" s="41"/>
      <c r="H13" s="42"/>
      <c r="I13" s="42"/>
      <c r="J13" s="42"/>
      <c r="K13" s="42"/>
      <c r="L13" s="42"/>
      <c r="M13" s="42"/>
      <c r="N13" s="42"/>
      <c r="O13" s="25"/>
    </row>
    <row r="14" spans="1:15" ht="18">
      <c r="A14" s="14"/>
      <c r="B14" s="15"/>
      <c r="C14" s="12"/>
      <c r="D14" s="13"/>
      <c r="E14" s="70">
        <f>IF(C14&gt;0,1.001843-0.002318474*(E$2)-0.000007775*(E$2^2)-0.000000034*(E$2^3)+0.00574*($C14)+0.00003344*($C14^2)+0.000000086*($C14^3),0)</f>
        <v>0</v>
      </c>
      <c r="F14" s="22">
        <f>IF(C14&gt;0,-676.67+1286.4*E14-800.47*(E14^2)+190.74*(E14^3),0)</f>
        <v>0</v>
      </c>
      <c r="G14" s="41"/>
      <c r="H14" s="42"/>
      <c r="I14" s="42"/>
      <c r="J14" s="42"/>
      <c r="K14" s="42"/>
      <c r="L14" s="42"/>
      <c r="M14" s="42"/>
      <c r="N14" s="42"/>
      <c r="O14" s="25"/>
    </row>
    <row r="15" spans="1:15" ht="18">
      <c r="A15" s="14"/>
      <c r="B15" s="15"/>
      <c r="C15" s="12"/>
      <c r="D15" s="13"/>
      <c r="E15" s="70">
        <f>IF(C15&gt;0,1.001843-0.002318474*(E$2)-0.000007775*(E$2^2)-0.000000034*(E$2^3)+0.00574*($C15)+0.00003344*($C15^2)+0.000000086*($C15^3),0)</f>
        <v>0</v>
      </c>
      <c r="F15" s="22">
        <f>IF(C15&gt;0,-676.67+1286.4*E15-800.47*(E15^2)+190.74*(E15^3),0)</f>
        <v>0</v>
      </c>
      <c r="G15" s="41"/>
      <c r="H15" s="42"/>
      <c r="I15" s="42"/>
      <c r="J15" s="42"/>
      <c r="K15" s="42"/>
      <c r="L15" s="42"/>
      <c r="M15" s="42"/>
      <c r="N15" s="42"/>
      <c r="O15" s="25"/>
    </row>
    <row r="16" spans="1:15" ht="18">
      <c r="A16" s="14"/>
      <c r="B16" s="15"/>
      <c r="C16" s="12"/>
      <c r="D16" s="13"/>
      <c r="E16" s="70">
        <f>IF(C16&gt;0,1.001843-0.002318474*(E$2)-0.000007775*(E$2^2)-0.000000034*(E$2^3)+0.00574*($C16)+0.00003344*($C16^2)+0.000000086*($C16^3),0)</f>
        <v>0</v>
      </c>
      <c r="F16" s="22">
        <f>IF(C16&gt;0,-676.67+1286.4*E16-800.47*(E16^2)+190.74*(E16^3),0)</f>
        <v>0</v>
      </c>
      <c r="G16" s="41"/>
      <c r="H16" s="42"/>
      <c r="I16" s="42"/>
      <c r="J16" s="42"/>
      <c r="K16" s="42"/>
      <c r="L16" s="42"/>
      <c r="M16" s="42"/>
      <c r="N16" s="42"/>
      <c r="O16" s="25"/>
    </row>
    <row r="17" spans="1:15" ht="18">
      <c r="A17" s="14"/>
      <c r="B17" s="15"/>
      <c r="C17" s="12"/>
      <c r="D17" s="13"/>
      <c r="E17" s="70">
        <f>IF(C17&gt;0,1.001843-0.002318474*(E$2)-0.000007775*(E$2^2)-0.000000034*(E$2^3)+0.00574*($C17)+0.00003344*($C17^2)+0.000000086*($C17^3),0)</f>
        <v>0</v>
      </c>
      <c r="F17" s="22">
        <f>IF(C17&gt;0,-676.67+1286.4*E17-800.47*(E17^2)+190.74*(E17^3),0)</f>
        <v>0</v>
      </c>
      <c r="G17" s="41"/>
      <c r="H17" s="42"/>
      <c r="I17" s="42"/>
      <c r="J17" s="42"/>
      <c r="K17" s="42"/>
      <c r="L17" s="42"/>
      <c r="M17" s="42"/>
      <c r="N17" s="42"/>
      <c r="O17" s="25"/>
    </row>
    <row r="18" spans="1:15" ht="18">
      <c r="A18" s="14"/>
      <c r="B18" s="15"/>
      <c r="C18" s="12"/>
      <c r="D18" s="13"/>
      <c r="E18" s="70">
        <f>IF(C18&gt;0,1.001843-0.002318474*(E$2)-0.000007775*(E$2^2)-0.000000034*(E$2^3)+0.00574*($C18)+0.00003344*($C18^2)+0.000000086*($C18^3),0)</f>
        <v>0</v>
      </c>
      <c r="F18" s="22">
        <f>IF(C18&gt;0,-676.67+1286.4*E18-800.47*(E18^2)+190.74*(E18^3),0)</f>
        <v>0</v>
      </c>
      <c r="G18" s="41"/>
      <c r="H18" s="42"/>
      <c r="I18" s="42"/>
      <c r="J18" s="42"/>
      <c r="K18" s="42"/>
      <c r="L18" s="42"/>
      <c r="M18" s="42"/>
      <c r="N18" s="42"/>
      <c r="O18" s="25"/>
    </row>
    <row r="19" spans="1:15" ht="18">
      <c r="A19" s="14"/>
      <c r="B19" s="15"/>
      <c r="C19" s="12"/>
      <c r="D19" s="13"/>
      <c r="E19" s="70">
        <f>IF(C19&gt;0,1.001843-0.002318474*(E$2)-0.000007775*(E$2^2)-0.000000034*(E$2^3)+0.00574*($C19)+0.00003344*($C19^2)+0.000000086*($C19^3),0)</f>
        <v>0</v>
      </c>
      <c r="F19" s="22">
        <f>IF(C19&gt;0,-676.67+1286.4*E19-800.47*(E19^2)+190.74*(E19^3),0)</f>
        <v>0</v>
      </c>
      <c r="G19" s="41"/>
      <c r="H19" s="42"/>
      <c r="I19" s="42"/>
      <c r="J19" s="42"/>
      <c r="K19" s="42"/>
      <c r="L19" s="42"/>
      <c r="M19" s="42"/>
      <c r="N19" s="42"/>
      <c r="O19" s="25"/>
    </row>
    <row r="20" spans="1:15" ht="18">
      <c r="A20" s="14"/>
      <c r="B20" s="15"/>
      <c r="C20" s="12"/>
      <c r="D20" s="13"/>
      <c r="E20" s="70">
        <f>IF(C20&gt;0,1.001843-0.002318474*(E$2)-0.000007775*(E$2^2)-0.000000034*(E$2^3)+0.00574*($C20)+0.00003344*($C20^2)+0.000000086*($C20^3),0)</f>
        <v>0</v>
      </c>
      <c r="F20" s="22">
        <f>IF(C20&gt;0,-676.67+1286.4*E20-800.47*(E20^2)+190.74*(E20^3),0)</f>
        <v>0</v>
      </c>
      <c r="G20" s="41"/>
      <c r="H20" s="42"/>
      <c r="I20" s="42"/>
      <c r="J20" s="42"/>
      <c r="K20" s="42"/>
      <c r="L20" s="42"/>
      <c r="M20" s="42"/>
      <c r="N20" s="42"/>
      <c r="O20" s="25"/>
    </row>
    <row r="21" spans="1:15" ht="18">
      <c r="A21" s="14"/>
      <c r="B21" s="15"/>
      <c r="C21" s="12"/>
      <c r="D21" s="13"/>
      <c r="E21" s="70">
        <f>IF(C21&gt;0,1.001843-0.002318474*(E$2)-0.000007775*(E$2^2)-0.000000034*(E$2^3)+0.00574*($C21)+0.00003344*($C21^2)+0.000000086*($C21^3),0)</f>
        <v>0</v>
      </c>
      <c r="F21" s="22">
        <f>IF(C21&gt;0,-676.67+1286.4*E21-800.47*(E21^2)+190.74*(E21^3),0)</f>
        <v>0</v>
      </c>
      <c r="G21" s="41"/>
      <c r="H21" s="42"/>
      <c r="I21" s="42"/>
      <c r="J21" s="42"/>
      <c r="K21" s="42"/>
      <c r="L21" s="42"/>
      <c r="M21" s="42"/>
      <c r="N21" s="42"/>
      <c r="O21" s="25"/>
    </row>
    <row r="22" spans="1:15" ht="18">
      <c r="A22" s="14"/>
      <c r="B22" s="15"/>
      <c r="C22" s="12"/>
      <c r="D22" s="13"/>
      <c r="E22" s="70">
        <f>IF(C22&gt;0,1.001843-0.002318474*(E$2)-0.000007775*(E$2^2)-0.000000034*(E$2^3)+0.00574*($C22)+0.00003344*($C22^2)+0.000000086*($C22^3),0)</f>
        <v>0</v>
      </c>
      <c r="F22" s="22">
        <f>IF(C22&gt;0,-676.67+1286.4*E22-800.47*(E22^2)+190.74*(E22^3),0)</f>
        <v>0</v>
      </c>
      <c r="G22" s="41"/>
      <c r="H22" s="42"/>
      <c r="I22" s="42"/>
      <c r="J22" s="42"/>
      <c r="K22" s="42"/>
      <c r="L22" s="42"/>
      <c r="M22" s="42"/>
      <c r="N22" s="42"/>
      <c r="O22" s="25"/>
    </row>
    <row r="23" spans="1:15" ht="18">
      <c r="A23" s="14"/>
      <c r="B23" s="15"/>
      <c r="C23" s="12"/>
      <c r="D23" s="13"/>
      <c r="E23" s="70">
        <f>IF(C23&gt;0,1.001843-0.002318474*(E$2)-0.000007775*(E$2^2)-0.000000034*(E$2^3)+0.00574*($C23)+0.00003344*($C23^2)+0.000000086*($C23^3),0)</f>
        <v>0</v>
      </c>
      <c r="F23" s="22">
        <f>IF(C23&gt;0,-676.67+1286.4*E23-800.47*(E23^2)+190.74*(E23^3),0)</f>
        <v>0</v>
      </c>
      <c r="G23" s="41"/>
      <c r="H23" s="42"/>
      <c r="I23" s="42"/>
      <c r="J23" s="42"/>
      <c r="K23" s="42"/>
      <c r="L23" s="42"/>
      <c r="M23" s="42"/>
      <c r="N23" s="42"/>
      <c r="O23" s="25"/>
    </row>
    <row r="24" spans="1:15" ht="18">
      <c r="A24" s="14"/>
      <c r="B24" s="15"/>
      <c r="C24" s="12"/>
      <c r="D24" s="13"/>
      <c r="E24" s="70">
        <f>IF(C24&gt;0,1.001843-0.002318474*(E$2)-0.000007775*(E$2^2)-0.000000034*(E$2^3)+0.00574*($C24)+0.00003344*($C24^2)+0.000000086*($C24^3),0)</f>
        <v>0</v>
      </c>
      <c r="F24" s="22">
        <f>IF(C24&gt;0,-676.67+1286.4*E24-800.47*(E24^2)+190.74*(E24^3),0)</f>
        <v>0</v>
      </c>
      <c r="G24" s="41"/>
      <c r="H24" s="42"/>
      <c r="I24" s="42"/>
      <c r="J24" s="42"/>
      <c r="K24" s="42"/>
      <c r="L24" s="42"/>
      <c r="M24" s="42"/>
      <c r="N24" s="42"/>
      <c r="O24" s="25"/>
    </row>
    <row r="25" spans="1:15" ht="18">
      <c r="A25" s="14"/>
      <c r="B25" s="15"/>
      <c r="C25" s="12"/>
      <c r="D25" s="13"/>
      <c r="E25" s="70">
        <f>IF(C25&gt;0,1.001843-0.002318474*(E$2)-0.000007775*(E$2^2)-0.000000034*(E$2^3)+0.00574*($C25)+0.00003344*($C25^2)+0.000000086*($C25^3),0)</f>
        <v>0</v>
      </c>
      <c r="F25" s="22">
        <f>IF(C25&gt;0,-676.67+1286.4*E25-800.47*(E25^2)+190.74*(E25^3),0)</f>
        <v>0</v>
      </c>
      <c r="G25" s="41"/>
      <c r="H25" s="42"/>
      <c r="I25" s="42"/>
      <c r="J25" s="42"/>
      <c r="K25" s="42"/>
      <c r="L25" s="42"/>
      <c r="M25" s="42"/>
      <c r="N25" s="42"/>
      <c r="O25" s="25"/>
    </row>
    <row r="26" spans="1:15" ht="18">
      <c r="A26" s="14"/>
      <c r="B26" s="15"/>
      <c r="C26" s="12"/>
      <c r="D26" s="13"/>
      <c r="E26" s="70">
        <f>IF(C26&gt;0,1.001843-0.002318474*(E$2)-0.000007775*(E$2^2)-0.000000034*(E$2^3)+0.00574*($C26)+0.00003344*($C26^2)+0.000000086*($C26^3),0)</f>
        <v>0</v>
      </c>
      <c r="F26" s="22">
        <f>IF(C26&gt;0,-676.67+1286.4*E26-800.47*(E26^2)+190.74*(E26^3),0)</f>
        <v>0</v>
      </c>
      <c r="G26" s="41"/>
      <c r="H26" s="42"/>
      <c r="I26" s="42"/>
      <c r="J26" s="42"/>
      <c r="K26" s="42"/>
      <c r="L26" s="42"/>
      <c r="M26" s="42"/>
      <c r="N26" s="42"/>
      <c r="O26" s="25"/>
    </row>
    <row r="27" spans="1:5" ht="14.25">
      <c r="A27" s="16"/>
      <c r="B27" s="17"/>
      <c r="C27" s="18"/>
      <c r="D27" s="20"/>
      <c r="E27" s="36" t="s">
        <v>17</v>
      </c>
    </row>
    <row r="28" spans="1:4" ht="12.75">
      <c r="A28" s="19"/>
      <c r="B28" s="17"/>
      <c r="C28" s="18"/>
      <c r="D28" s="20"/>
    </row>
    <row r="30" ht="12.75">
      <c r="C30" t="s">
        <v>18</v>
      </c>
    </row>
    <row r="31" ht="12.75">
      <c r="C31" t="s">
        <v>19</v>
      </c>
    </row>
    <row r="32" ht="12.75">
      <c r="C32" s="8" t="s">
        <v>7</v>
      </c>
    </row>
    <row r="33" spans="1:16" s="11" customFormat="1" ht="42.75" customHeight="1">
      <c r="A33" s="27" t="s">
        <v>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6"/>
      <c r="P33" s="26"/>
    </row>
    <row r="34" spans="1:14" ht="12.75" customHeight="1">
      <c r="A34" s="28" t="s">
        <v>10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7" ht="17.25">
      <c r="C37" s="9" t="s">
        <v>4</v>
      </c>
    </row>
    <row r="39" ht="12.75">
      <c r="C39" s="10" t="s">
        <v>5</v>
      </c>
    </row>
    <row r="41" ht="12.75">
      <c r="C41" s="8" t="s">
        <v>2</v>
      </c>
    </row>
    <row r="43" ht="12.75">
      <c r="C43" s="8" t="s">
        <v>9</v>
      </c>
    </row>
    <row r="45" ht="12.75">
      <c r="C45" s="8" t="s">
        <v>3</v>
      </c>
    </row>
  </sheetData>
  <sheetProtection password="ED0C" sheet="1" objects="1" scenarios="1"/>
  <mergeCells count="6">
    <mergeCell ref="B1:C1"/>
    <mergeCell ref="A2:D2"/>
    <mergeCell ref="Q2:S2"/>
    <mergeCell ref="A33:N33"/>
    <mergeCell ref="A34:N34"/>
    <mergeCell ref="G3:O3"/>
  </mergeCells>
  <printOptions horizontalCentered="1" verticalCentered="1"/>
  <pageMargins left="0.46" right="0" top="0.53" bottom="0" header="0" footer="0"/>
  <pageSetup horizontalDpi="600" verticalDpi="600" orientation="landscape" scale="85" r:id="rId2"/>
  <headerFooter alignWithMargins="0">
    <oddHeader>&amp;C&amp;"Arial,Bold"&amp;24Brix to SG Conversion Utilizing Refractometer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Transmeta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Michael Orton</cp:lastModifiedBy>
  <cp:lastPrinted>2003-08-04T05:06:57Z</cp:lastPrinted>
  <dcterms:created xsi:type="dcterms:W3CDTF">2002-12-13T17:14:22Z</dcterms:created>
  <dcterms:modified xsi:type="dcterms:W3CDTF">2003-08-04T05:15:23Z</dcterms:modified>
  <cp:category/>
  <cp:version/>
  <cp:contentType/>
  <cp:contentStatus/>
</cp:coreProperties>
</file>